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'COPARTICIPACION'!$A$2:$E$19</definedName>
    <definedName name="_xlnm.Print_Area" localSheetId="3">'EAI'!$A$2:$F$98</definedName>
    <definedName name="_xlnm.Print_Area" localSheetId="1">'EROGACIONES'!$A$1:$E$66</definedName>
    <definedName name="_xlnm.Print_Area" localSheetId="0">'RECURSOS'!$A$1:$E$58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<sst xmlns="http://schemas.openxmlformats.org/spreadsheetml/2006/main" count="262" uniqueCount="224">
  <si>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</si>
  <si>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</si>
  <si>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</si>
  <si>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</si>
  <si>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</si>
  <si>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</si>
  <si>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</si>
  <si>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</si>
  <si>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</si>
  <si>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</si>
  <si>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</si>
  <si>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</si>
  <si>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</si>
  <si>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</si>
  <si>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</si>
  <si>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</si>
  <si>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</si>
  <si>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</si>
  <si>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</si>
  <si>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</si>
  <si>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</si>
  <si>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</si>
  <si>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</si>
  <si>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</si>
  <si>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</si>
  <si>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</si>
  <si>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</si>
  <si>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</si>
  <si>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</si>
  <si>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</si>
  <si>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</si>
  <si>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</si>
  <si>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</si>
  <si>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</si>
  <si>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</si>
  <si>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</si>
  <si>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</si>
  <si>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</si>
  <si>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</si>
  <si>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</si>
  <si>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</si>
  <si>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</si>
  <si>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</si>
  <si>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</si>
  <si>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</si>
  <si>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</si>
  <si>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</si>
  <si>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</si>
  <si>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</si>
  <si>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</si>
  <si>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</si>
  <si>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</si>
  <si>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</si>
  <si>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</si>
  <si>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</si>
  <si>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</si>
  <si>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</si>
  <si>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</si>
  <si>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</si>
  <si>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</si>
  <si>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</si>
  <si>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</si>
  <si>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</si>
  <si>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</si>
  <si>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</si>
  <si>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</si>
  <si>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</si>
  <si>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</si>
  <si>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</si>
  <si>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</si>
  <si>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</si>
  <si>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</si>
  <si>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</si>
  <si>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</si>
  <si>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</si>
  <si>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</si>
  <si>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</si>
  <si>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</si>
  <si>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</si>
  <si>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</si>
  <si>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</si>
  <si>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</si>
  <si>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</si>
  <si>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</si>
  <si>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</si>
  <si>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</si>
  <si>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</si>
  <si>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</si>
  <si>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</si>
  <si>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</si>
  <si>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</si>
  <si>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</si>
  <si>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</si>
  <si>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</si>
  <si>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</si>
  <si>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</si>
  <si>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</si>
  <si>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</si>
  <si>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</si>
  <si>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</si>
  <si>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</si>
  <si>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</si>
  <si>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</si>
  <si>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</si>
  <si>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</si>
  <si>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</si>
  <si>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</si>
  <si>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</si>
  <si>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</si>
  <si>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</si>
  <si>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</si>
  <si>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</si>
  <si>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</si>
  <si>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</si>
  <si>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</si>
  <si>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</si>
  <si>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</si>
  <si>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</si>
  <si>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</si>
  <si>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</si>
  <si>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</si>
  <si>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</si>
  <si>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</si>
  <si>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</si>
  <si>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</si>
  <si>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</si>
  <si>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</si>
  <si>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</si>
  <si>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</si>
  <si>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</si>
  <si>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</si>
  <si>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</si>
  <si>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</si>
  <si>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</si>
  <si>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</si>
  <si>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</si>
  <si>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</si>
  <si>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</si>
  <si>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</si>
  <si>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</si>
  <si>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</si>
  <si>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</si>
  <si>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</si>
  <si>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</si>
  <si>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</si>
  <si>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</si>
  <si>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</si>
  <si>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</si>
  <si>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</si>
  <si>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</si>
  <si>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</si>
  <si>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</si>
  <si>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</si>
  <si>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</si>
  <si>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</si>
  <si>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</si>
  <si>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</si>
  <si>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</si>
  <si>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</si>
  <si>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</si>
  <si>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</si>
  <si>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</si>
  <si>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</si>
  <si>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</si>
  <si>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</si>
  <si>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</si>
  <si>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</si>
  <si>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</si>
  <si>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</si>
  <si>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</si>
  <si>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</si>
  <si>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</si>
  <si>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</si>
  <si>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</si>
  <si>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</si>
  <si>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</si>
  <si>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</si>
  <si>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</si>
  <si>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</si>
  <si>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</si>
  <si>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</si>
  <si>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</si>
  <si>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</si>
  <si>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</si>
  <si>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</si>
  <si>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</si>
  <si>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</si>
  <si>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</si>
  <si>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</si>
  <si>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</si>
  <si>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</si>
  <si>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</si>
  <si>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</si>
  <si>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</si>
  <si>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</si>
  <si>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</si>
  <si>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</si>
  <si>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</si>
  <si>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</si>
  <si>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(5) Cifras del Presupuesto Anual 2015.</t>
  </si>
  <si>
    <t>I.A) DATOS DEL MES DE ENERO DE 2016</t>
  </si>
  <si>
    <t>(2)Corresponde a la ejecución del mes de Enero de 2015.</t>
  </si>
  <si>
    <t>(3)Corresponde a la ejecución presupuestaria del mes de Enero  de 2016</t>
  </si>
  <si>
    <t>(4)Cifras del Presupuesto del ejercicio 2016</t>
  </si>
  <si>
    <t>(4)Corresponde a la ejecución del mes de Enero de 2015</t>
  </si>
  <si>
    <t>(5)Corresponde a la ejecución presupuestaria del mes de Enero de 2016</t>
  </si>
  <si>
    <t>(6)Cifras del Presupuesto del ejercicio 2016</t>
  </si>
  <si>
    <t>II-A) DATOS DEL MES DE ENERO DE 2016</t>
  </si>
  <si>
    <t>(2) Ejecución presupuestaria del mes de Enero 2016 (Incluye déficit de la Caja de Jubilaciones y Pens.)</t>
  </si>
  <si>
    <t>(3) Cifras de la ejecución presupuestaria del mes de Enero de 2015.</t>
  </si>
  <si>
    <t>(2) Ejecución presupuestaria del mes de Enero 2016.(Incluye déficit de la Caja de Jubilaciones y Pens.)</t>
  </si>
  <si>
    <t>(3) Cifras de la ejecución presupuestaria del mes de Enero de 2015</t>
  </si>
  <si>
    <t>(1) Corresponde a la ejecución del mes de Enero de 2016.</t>
  </si>
  <si>
    <t>(2) Cifras de ejecución del mes de Enero de 2015.</t>
  </si>
  <si>
    <t>Ejecución presupuestaria al mes de Enero 2016.</t>
  </si>
  <si>
    <t>PRESUPUESTADO EJERCICIO 2016 (4)</t>
  </si>
  <si>
    <t>EJECUTADO EJERCICIO 2016 (3)</t>
  </si>
  <si>
    <t>PRESUPUESTADO EJERCICIO 2016 (6)</t>
  </si>
  <si>
    <t>EJECUTADO EJERCICIO 2016 (5)</t>
  </si>
  <si>
    <t>PRESUPUESTADO EJERCICIO 2016 (5)</t>
  </si>
  <si>
    <t>EJECUTADO EJERCICIO 2016 (2)</t>
  </si>
  <si>
    <t>EJECUTADO EJERCICIO 2016 (1)</t>
  </si>
  <si>
    <t xml:space="preserve"> -Colocación de Deuda Interna a Corto Plazo</t>
  </si>
  <si>
    <t xml:space="preserve"> -Amortización Deuda Interna a Corto Plazo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</si>
</sst>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200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215</v>
      </c>
      <c r="C6" s="6" t="s">
        <v>216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f>SUM(B8:B11)</f>
        <v>101200.075</v>
      </c>
      <c r="C7" s="30">
        <f>SUM(C8:C11)</f>
        <v>7586.635999999999</v>
      </c>
      <c r="D7" s="30">
        <f>+C7/$C$16*100</f>
        <v>97.84338297701389</v>
      </c>
      <c r="E7" s="30">
        <v>4962.96</v>
      </c>
      <c r="F7" s="23"/>
      <c r="G7" s="24"/>
    </row>
    <row r="8" spans="1:8" ht="16.5" customHeight="1">
      <c r="A8" s="4" t="s">
        <v>4</v>
      </c>
      <c r="B8" s="29">
        <v>72716.405</v>
      </c>
      <c r="C8" s="29">
        <v>6328.204</v>
      </c>
      <c r="D8" s="29">
        <f aca="true" t="shared" si="0" ref="D8:D16">+C8/$C$16*100</f>
        <v>81.6136279015721</v>
      </c>
      <c r="E8" s="29">
        <v>4028.94</v>
      </c>
      <c r="F8" s="25"/>
      <c r="G8" s="26"/>
      <c r="H8" s="41"/>
    </row>
    <row r="9" spans="1:8" ht="16.5" customHeight="1">
      <c r="A9" s="4" t="s">
        <v>5</v>
      </c>
      <c r="B9" s="29">
        <v>17919.446</v>
      </c>
      <c r="C9" s="29">
        <v>466.53</v>
      </c>
      <c r="D9" s="29">
        <f t="shared" si="0"/>
        <v>6.016747536097198</v>
      </c>
      <c r="E9" s="29">
        <v>320.57</v>
      </c>
      <c r="F9" s="25"/>
      <c r="G9" s="26"/>
      <c r="H9" s="41"/>
    </row>
    <row r="10" spans="1:8" ht="16.5" customHeight="1">
      <c r="A10" s="4" t="s">
        <v>6</v>
      </c>
      <c r="B10" s="29">
        <v>5084.777</v>
      </c>
      <c r="C10" s="29">
        <v>518.882</v>
      </c>
      <c r="D10" s="29">
        <f t="shared" si="0"/>
        <v>6.691921194832457</v>
      </c>
      <c r="E10" s="29">
        <v>359.99</v>
      </c>
      <c r="F10" s="25"/>
      <c r="G10" s="26"/>
      <c r="H10" s="41"/>
    </row>
    <row r="11" spans="1:8" ht="16.5" customHeight="1">
      <c r="A11" s="4" t="s">
        <v>7</v>
      </c>
      <c r="B11" s="29">
        <v>5479.447</v>
      </c>
      <c r="C11" s="29">
        <v>273.02</v>
      </c>
      <c r="D11" s="29">
        <f t="shared" si="0"/>
        <v>3.5210863445121574</v>
      </c>
      <c r="E11" s="29">
        <v>253.46</v>
      </c>
      <c r="F11" s="25"/>
      <c r="G11" s="26"/>
      <c r="H11" s="41"/>
    </row>
    <row r="12" spans="1:7" ht="16.5" customHeight="1">
      <c r="A12" s="9" t="s">
        <v>8</v>
      </c>
      <c r="B12" s="30">
        <f>SUM(B13:B15)</f>
        <v>2469.081</v>
      </c>
      <c r="C12" s="30">
        <f>SUM(C13:C15)</f>
        <v>167.221</v>
      </c>
      <c r="D12" s="30">
        <f t="shared" si="0"/>
        <v>2.1566170229861092</v>
      </c>
      <c r="E12" s="30">
        <v>81.40599999999999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f>1914.496+380</f>
        <v>2294.496</v>
      </c>
      <c r="C14" s="29">
        <v>149.377</v>
      </c>
      <c r="D14" s="29">
        <f t="shared" si="0"/>
        <v>1.9264863925140745</v>
      </c>
      <c r="E14" s="29">
        <v>69.576</v>
      </c>
      <c r="F14" s="25"/>
      <c r="G14" s="26"/>
      <c r="H14" s="41"/>
    </row>
    <row r="15" spans="1:8" ht="16.5" customHeight="1">
      <c r="A15" s="4" t="s">
        <v>11</v>
      </c>
      <c r="B15" s="29">
        <f>30.585+144</f>
        <v>174.585</v>
      </c>
      <c r="C15" s="29">
        <v>17.844</v>
      </c>
      <c r="D15" s="29">
        <f t="shared" si="0"/>
        <v>0.23013063047203483</v>
      </c>
      <c r="E15" s="29">
        <v>11.83</v>
      </c>
      <c r="F15" s="25"/>
      <c r="G15" s="26"/>
      <c r="H15" s="41"/>
    </row>
    <row r="16" spans="1:7" ht="16.5" customHeight="1">
      <c r="A16" s="10" t="s">
        <v>13</v>
      </c>
      <c r="B16" s="32">
        <f>+B12+B7</f>
        <v>103669.156</v>
      </c>
      <c r="C16" s="32">
        <f>+C12+C7</f>
        <v>7753.856999999998</v>
      </c>
      <c r="D16" s="32">
        <f t="shared" si="0"/>
        <v>100</v>
      </c>
      <c r="E16" s="32">
        <v>5044.366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20" t="s">
        <v>201</v>
      </c>
      <c r="B18" s="120"/>
      <c r="C18" s="120"/>
      <c r="D18" s="120"/>
      <c r="E18" s="120"/>
      <c r="F18" s="33"/>
    </row>
    <row r="19" spans="1:6" ht="16.5" customHeight="1">
      <c r="A19" t="s">
        <v>202</v>
      </c>
      <c r="B19" s="33"/>
      <c r="C19" s="33"/>
      <c r="D19" s="33"/>
      <c r="E19" s="33"/>
      <c r="F19" s="33"/>
    </row>
    <row r="20" spans="1:6" ht="16.5" customHeight="1">
      <c r="A20" t="s">
        <v>203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192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ENERO DE 2016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217</v>
      </c>
      <c r="C30" s="6" t="s">
        <v>218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f>+B32+B38</f>
        <v>72716.405</v>
      </c>
      <c r="C31" s="30">
        <f>+C32+C38</f>
        <v>6328.2029999999995</v>
      </c>
      <c r="D31" s="30">
        <f aca="true" t="shared" si="1" ref="D31:D48">+C31/$C$49*100</f>
        <v>81.61363605587158</v>
      </c>
      <c r="E31" s="30">
        <v>4028.9350000000004</v>
      </c>
      <c r="F31" s="28"/>
    </row>
    <row r="32" spans="1:6" ht="16.5" customHeight="1">
      <c r="A32" s="4" t="s">
        <v>61</v>
      </c>
      <c r="B32" s="29">
        <f>SUM(B33:B37)</f>
        <v>26297.234000000004</v>
      </c>
      <c r="C32" s="29">
        <f>SUM(C33:C37)</f>
        <v>1915.6629999999998</v>
      </c>
      <c r="D32" s="29">
        <f t="shared" si="1"/>
        <v>24.705943043814983</v>
      </c>
      <c r="E32" s="29">
        <v>1442.115</v>
      </c>
      <c r="F32" s="28"/>
    </row>
    <row r="33" spans="1:6" ht="16.5" customHeight="1">
      <c r="A33" s="4" t="s">
        <v>62</v>
      </c>
      <c r="B33" s="29">
        <v>21169.918</v>
      </c>
      <c r="C33" s="29">
        <v>1608.841</v>
      </c>
      <c r="D33" s="29">
        <f t="shared" si="1"/>
        <v>20.748917796373547</v>
      </c>
      <c r="E33" s="29">
        <v>1240.679</v>
      </c>
      <c r="F33" s="28"/>
    </row>
    <row r="34" spans="1:6" ht="16.5" customHeight="1">
      <c r="A34" s="4" t="s">
        <v>63</v>
      </c>
      <c r="B34" s="117">
        <v>214.769</v>
      </c>
      <c r="C34" s="29">
        <v>2.196</v>
      </c>
      <c r="D34" s="29">
        <f t="shared" si="1"/>
        <v>0.028321396260311812</v>
      </c>
      <c r="E34" s="29">
        <v>1.614</v>
      </c>
      <c r="F34" s="28"/>
    </row>
    <row r="35" spans="1:6" ht="16.5" customHeight="1">
      <c r="A35" s="4" t="s">
        <v>64</v>
      </c>
      <c r="B35" s="117">
        <v>2099</v>
      </c>
      <c r="C35" s="29">
        <v>75.217</v>
      </c>
      <c r="D35" s="29">
        <f t="shared" si="1"/>
        <v>0.9700594091584124</v>
      </c>
      <c r="E35" s="29">
        <v>47.889</v>
      </c>
      <c r="F35" s="28"/>
    </row>
    <row r="36" spans="1:6" ht="16.5" customHeight="1">
      <c r="A36" s="4" t="s">
        <v>65</v>
      </c>
      <c r="B36" s="29">
        <v>2769.578</v>
      </c>
      <c r="C36" s="29">
        <v>224.273</v>
      </c>
      <c r="D36" s="29">
        <f t="shared" si="1"/>
        <v>2.892406422353784</v>
      </c>
      <c r="E36" s="29">
        <v>148.364</v>
      </c>
      <c r="F36" s="28"/>
    </row>
    <row r="37" spans="1:6" ht="16.5" customHeight="1">
      <c r="A37" s="4" t="s">
        <v>66</v>
      </c>
      <c r="B37" s="117">
        <f>42.869+1.1</f>
        <v>43.969</v>
      </c>
      <c r="C37" s="29">
        <v>5.136</v>
      </c>
      <c r="D37" s="29">
        <f t="shared" si="1"/>
        <v>0.066238019668926</v>
      </c>
      <c r="E37" s="29">
        <v>3.569</v>
      </c>
      <c r="F37" s="28"/>
    </row>
    <row r="38" spans="1:6" ht="16.5" customHeight="1">
      <c r="A38" s="4" t="s">
        <v>67</v>
      </c>
      <c r="B38" s="117">
        <f>SUM(B39:B45)</f>
        <v>46419.170999999995</v>
      </c>
      <c r="C38" s="29">
        <f>SUM(C39:C45)</f>
        <v>4412.54</v>
      </c>
      <c r="D38" s="29">
        <f t="shared" si="1"/>
        <v>56.90769301205659</v>
      </c>
      <c r="E38" s="29">
        <v>2586.82</v>
      </c>
      <c r="F38" s="28"/>
    </row>
    <row r="39" spans="1:6" ht="16.5" customHeight="1">
      <c r="A39" s="4" t="s">
        <v>68</v>
      </c>
      <c r="B39" s="117">
        <v>20223.767</v>
      </c>
      <c r="C39" s="29">
        <v>1725.191</v>
      </c>
      <c r="D39" s="29">
        <f t="shared" si="1"/>
        <v>22.249461719364113</v>
      </c>
      <c r="E39" s="29">
        <v>1041.114</v>
      </c>
      <c r="F39" s="28"/>
    </row>
    <row r="40" spans="1:6" ht="16.5" customHeight="1">
      <c r="A40" s="4" t="s">
        <v>69</v>
      </c>
      <c r="B40" s="117">
        <f>1075.692+176.099</f>
        <v>1251.791</v>
      </c>
      <c r="C40" s="29">
        <v>23.315</v>
      </c>
      <c r="D40" s="29">
        <f t="shared" si="1"/>
        <v>0.30068914107885697</v>
      </c>
      <c r="E40" s="29">
        <v>24.9</v>
      </c>
      <c r="F40" s="28"/>
    </row>
    <row r="41" spans="1:6" ht="16.5" customHeight="1">
      <c r="A41" s="4" t="s">
        <v>70</v>
      </c>
      <c r="B41" s="117">
        <f>19358.66+449.156</f>
        <v>19807.816</v>
      </c>
      <c r="C41" s="29">
        <v>1658.775</v>
      </c>
      <c r="D41" s="29">
        <f t="shared" si="1"/>
        <v>21.392907141028562</v>
      </c>
      <c r="E41" s="29">
        <v>1216.01</v>
      </c>
      <c r="F41" s="28"/>
    </row>
    <row r="42" spans="1:6" ht="16.5" customHeight="1">
      <c r="A42" s="4" t="s">
        <v>71</v>
      </c>
      <c r="B42" s="117">
        <v>1678.3</v>
      </c>
      <c r="C42" s="29">
        <v>126.366</v>
      </c>
      <c r="D42" s="29">
        <f t="shared" si="1"/>
        <v>1.6297183787935166</v>
      </c>
      <c r="E42" s="29">
        <v>100.38</v>
      </c>
      <c r="F42" s="28"/>
    </row>
    <row r="43" spans="1:6" ht="16.5" customHeight="1">
      <c r="A43" s="4" t="s">
        <v>72</v>
      </c>
      <c r="B43" s="117">
        <f>216.25+1002.827</f>
        <v>1219.077</v>
      </c>
      <c r="C43" s="29">
        <v>50.238</v>
      </c>
      <c r="D43" s="29">
        <f t="shared" si="1"/>
        <v>0.6479099751027071</v>
      </c>
      <c r="E43" s="29">
        <v>47.94</v>
      </c>
      <c r="F43" s="28"/>
    </row>
    <row r="44" spans="1:6" ht="16.5" customHeight="1">
      <c r="A44" s="4" t="s">
        <v>73</v>
      </c>
      <c r="B44" s="29">
        <v>171.489</v>
      </c>
      <c r="C44" s="29">
        <v>33.156</v>
      </c>
      <c r="D44" s="29">
        <f t="shared" si="1"/>
        <v>0.42760665501224876</v>
      </c>
      <c r="E44" s="29">
        <v>30.816</v>
      </c>
      <c r="F44" s="28"/>
    </row>
    <row r="45" spans="1:6" ht="16.5" customHeight="1">
      <c r="A45" s="4" t="s">
        <v>66</v>
      </c>
      <c r="B45" s="29">
        <v>2066.931</v>
      </c>
      <c r="C45" s="29">
        <v>795.499</v>
      </c>
      <c r="D45" s="29">
        <f t="shared" si="1"/>
        <v>10.259400001676587</v>
      </c>
      <c r="E45" s="29">
        <v>125.66</v>
      </c>
      <c r="F45" s="28"/>
    </row>
    <row r="46" spans="1:6" ht="18" customHeight="1">
      <c r="A46" s="9" t="s">
        <v>89</v>
      </c>
      <c r="B46" s="30">
        <v>5084.777</v>
      </c>
      <c r="C46" s="30">
        <v>518.882</v>
      </c>
      <c r="D46" s="30">
        <f t="shared" si="1"/>
        <v>6.691922920921272</v>
      </c>
      <c r="E46" s="30">
        <v>359.99</v>
      </c>
      <c r="F46" s="28"/>
    </row>
    <row r="47" spans="1:6" ht="30">
      <c r="A47" s="34" t="s">
        <v>74</v>
      </c>
      <c r="B47" s="36">
        <f>103669.16-77853.49</f>
        <v>25815.67</v>
      </c>
      <c r="C47" s="36">
        <f>7753.86-6847.09</f>
        <v>906.7699999999995</v>
      </c>
      <c r="D47" s="36">
        <f t="shared" si="1"/>
        <v>11.694441023207162</v>
      </c>
      <c r="E47" s="36">
        <v>655.4499999999998</v>
      </c>
      <c r="F47" s="28"/>
    </row>
    <row r="48" spans="1:6" ht="19.5" customHeight="1">
      <c r="A48" s="35" t="s">
        <v>75</v>
      </c>
      <c r="B48" s="36">
        <f>52.31</f>
        <v>52.31</v>
      </c>
      <c r="C48" s="36"/>
      <c r="D48" s="36">
        <f t="shared" si="1"/>
        <v>0</v>
      </c>
      <c r="E48" s="36"/>
      <c r="F48" s="28"/>
    </row>
    <row r="49" spans="1:6" ht="19.5" customHeight="1">
      <c r="A49" s="37" t="s">
        <v>76</v>
      </c>
      <c r="B49" s="36">
        <f>+B47+B48+B31+B46</f>
        <v>103669.162</v>
      </c>
      <c r="C49" s="36">
        <f>+C47+C48+C31+C46</f>
        <v>7753.854999999999</v>
      </c>
      <c r="D49" s="36">
        <f>+C49/$C$49*100</f>
        <v>100</v>
      </c>
      <c r="E49" s="36">
        <v>5044.375</v>
      </c>
      <c r="F49" s="28"/>
    </row>
    <row r="50" spans="1:5" ht="47.25" customHeight="1">
      <c r="A50" s="119" t="s">
        <v>90</v>
      </c>
      <c r="B50" s="119"/>
      <c r="C50" s="119"/>
      <c r="D50" s="119"/>
      <c r="E50" s="119"/>
    </row>
    <row r="51" spans="1:5" ht="16.5" customHeight="1">
      <c r="A51" t="s">
        <v>77</v>
      </c>
      <c r="B51" s="33"/>
      <c r="C51" s="33"/>
      <c r="D51" s="33"/>
      <c r="E51" s="33"/>
    </row>
    <row r="52" spans="1:5" ht="20.2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204</v>
      </c>
      <c r="B53" s="33"/>
      <c r="C53" s="33"/>
      <c r="D53" s="33"/>
      <c r="E53" s="33"/>
    </row>
    <row r="54" ht="16.5" customHeight="1">
      <c r="A54" t="s">
        <v>205</v>
      </c>
    </row>
    <row r="55" ht="15">
      <c r="A55" t="s">
        <v>206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</sheetData>
  <sheetProtection/>
  <mergeCells count="3">
    <mergeCell ref="A17:E17"/>
    <mergeCell ref="A50:E50"/>
    <mergeCell ref="A18:E18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selection activeCell="A2" sqref="A2:IV68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207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219</v>
      </c>
      <c r="C6" s="6" t="s">
        <v>220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f>+B8+B9+B13+B14+B15+B16</f>
        <v>91413.062</v>
      </c>
      <c r="C7" s="30">
        <f>+C8+C9+C13+C14+C15+C16</f>
        <v>7336.741</v>
      </c>
      <c r="D7" s="30">
        <f aca="true" t="shared" si="0" ref="D7:D29">+C7/$C$30*100</f>
        <v>97.17911019098747</v>
      </c>
      <c r="E7" s="30">
        <v>4955.793</v>
      </c>
      <c r="F7" s="27"/>
      <c r="G7" s="38"/>
    </row>
    <row r="8" spans="1:7" ht="15">
      <c r="A8" s="12" t="s">
        <v>21</v>
      </c>
      <c r="B8" s="29">
        <v>40688.899</v>
      </c>
      <c r="C8" s="29">
        <v>3136.737</v>
      </c>
      <c r="D8" s="29">
        <f t="shared" si="0"/>
        <v>41.5477813055071</v>
      </c>
      <c r="E8" s="29">
        <v>2304.86</v>
      </c>
      <c r="F8" s="27"/>
      <c r="G8" s="27"/>
    </row>
    <row r="9" spans="1:7" ht="15">
      <c r="A9" s="12" t="s">
        <v>22</v>
      </c>
      <c r="B9" s="29">
        <f>SUM(B10:B12)</f>
        <v>12729.483</v>
      </c>
      <c r="C9" s="29">
        <f>SUM(C10:C12)</f>
        <v>776.078</v>
      </c>
      <c r="D9" s="29">
        <f t="shared" si="0"/>
        <v>10.27957365249791</v>
      </c>
      <c r="E9" s="29">
        <v>567.27</v>
      </c>
      <c r="F9" s="27"/>
      <c r="G9" s="27"/>
    </row>
    <row r="10" spans="1:7" ht="15">
      <c r="A10" s="12" t="s">
        <v>23</v>
      </c>
      <c r="B10" s="29">
        <f>2044.048+119.979+6.293</f>
        <v>2170.32</v>
      </c>
      <c r="C10" s="29">
        <v>100.889</v>
      </c>
      <c r="D10" s="29">
        <f t="shared" si="0"/>
        <v>1.3363294749069832</v>
      </c>
      <c r="E10" s="29">
        <v>80.043</v>
      </c>
      <c r="F10" s="27" t="s">
        <v>85</v>
      </c>
      <c r="G10" s="27"/>
    </row>
    <row r="11" spans="1:7" ht="15">
      <c r="A11" s="12" t="s">
        <v>24</v>
      </c>
      <c r="B11" s="29">
        <f>2053.105+4306.012+4771.776</f>
        <v>11130.893</v>
      </c>
      <c r="C11" s="29">
        <v>675.18</v>
      </c>
      <c r="D11" s="29">
        <f t="shared" si="0"/>
        <v>8.94312496771399</v>
      </c>
      <c r="E11" s="29">
        <v>499.635</v>
      </c>
      <c r="F11" s="27"/>
      <c r="G11" s="27"/>
    </row>
    <row r="12" spans="1:7" ht="15">
      <c r="A12" s="12" t="s">
        <v>25</v>
      </c>
      <c r="B12" s="29">
        <f>12729.48-13301.21</f>
        <v>-571.7299999999996</v>
      </c>
      <c r="C12" s="29">
        <v>0.009</v>
      </c>
      <c r="D12" s="29">
        <f t="shared" si="0"/>
        <v>0.00011920987693567036</v>
      </c>
      <c r="E12" s="29">
        <v>-12.408</v>
      </c>
      <c r="F12" s="27"/>
      <c r="G12" s="27"/>
    </row>
    <row r="13" spans="1:7" ht="15">
      <c r="A13" s="12" t="s">
        <v>26</v>
      </c>
      <c r="B13" s="29">
        <v>172.5</v>
      </c>
      <c r="C13" s="29">
        <v>1.366</v>
      </c>
      <c r="D13" s="29">
        <f t="shared" si="0"/>
        <v>0.01809341021045842</v>
      </c>
      <c r="E13" s="29">
        <v>0.051</v>
      </c>
      <c r="F13" s="27"/>
      <c r="G13" s="27"/>
    </row>
    <row r="14" spans="1:7" ht="15">
      <c r="A14" s="12" t="s">
        <v>27</v>
      </c>
      <c r="B14" s="29">
        <v>16373.954</v>
      </c>
      <c r="C14" s="29">
        <v>1682.924</v>
      </c>
      <c r="D14" s="29">
        <f t="shared" si="0"/>
        <v>22.29124032578735</v>
      </c>
      <c r="E14" s="29">
        <v>939.507</v>
      </c>
      <c r="F14" s="27"/>
      <c r="G14" s="27"/>
    </row>
    <row r="15" spans="1:7" ht="15">
      <c r="A15" s="12" t="s">
        <v>28</v>
      </c>
      <c r="B15" s="29">
        <v>3681.133</v>
      </c>
      <c r="C15" s="29">
        <v>347.965</v>
      </c>
      <c r="D15" s="29">
        <f t="shared" si="0"/>
        <v>4.608984980880059</v>
      </c>
      <c r="E15" s="29">
        <v>256.047</v>
      </c>
      <c r="F15" s="27"/>
      <c r="G15" s="27"/>
    </row>
    <row r="16" spans="1:7" ht="15">
      <c r="A16" s="12" t="s">
        <v>29</v>
      </c>
      <c r="B16" s="29">
        <f>+B17+B18+B21</f>
        <v>17767.093</v>
      </c>
      <c r="C16" s="29">
        <f>+C17+C18+C21</f>
        <v>1391.671</v>
      </c>
      <c r="D16" s="29">
        <f t="shared" si="0"/>
        <v>18.433436516104592</v>
      </c>
      <c r="E16" s="29">
        <v>888.058</v>
      </c>
      <c r="F16" s="27"/>
      <c r="G16" s="27"/>
    </row>
    <row r="17" spans="1:7" ht="15">
      <c r="A17" s="12" t="s">
        <v>30</v>
      </c>
      <c r="B17" s="29">
        <f>8051.047+37.93+0.647</f>
        <v>8089.624</v>
      </c>
      <c r="C17" s="29">
        <v>448.74</v>
      </c>
      <c r="D17" s="29">
        <f t="shared" si="0"/>
        <v>5.943804464012525</v>
      </c>
      <c r="E17" s="29">
        <v>318.707</v>
      </c>
      <c r="F17" s="27"/>
      <c r="G17" s="27"/>
    </row>
    <row r="18" spans="1:7" ht="15">
      <c r="A18" s="12" t="s">
        <v>31</v>
      </c>
      <c r="B18" s="29">
        <f>SUM(B19:B20)</f>
        <v>9144.059000000001</v>
      </c>
      <c r="C18" s="29">
        <f>SUM(C19:C20)</f>
        <v>927.671</v>
      </c>
      <c r="D18" s="29">
        <f t="shared" si="0"/>
        <v>12.287505082976697</v>
      </c>
      <c r="E18" s="29">
        <v>552.201</v>
      </c>
      <c r="F18" s="27"/>
      <c r="G18" s="27"/>
    </row>
    <row r="19" spans="1:7" ht="15">
      <c r="A19" s="12" t="s">
        <v>198</v>
      </c>
      <c r="B19" s="44">
        <v>8660.449</v>
      </c>
      <c r="C19" s="29">
        <v>674.772</v>
      </c>
      <c r="D19" s="29">
        <f t="shared" si="0"/>
        <v>8.937720786626242</v>
      </c>
      <c r="E19" s="29">
        <v>413.404</v>
      </c>
      <c r="F19" s="27"/>
      <c r="G19" s="27"/>
    </row>
    <row r="20" spans="1:7" ht="15">
      <c r="A20" s="12" t="s">
        <v>32</v>
      </c>
      <c r="B20" s="44">
        <f>367.039+116.571</f>
        <v>483.61</v>
      </c>
      <c r="C20" s="29">
        <f>252899/1000</f>
        <v>252.899</v>
      </c>
      <c r="D20" s="29">
        <f t="shared" si="0"/>
        <v>3.3497842963504563</v>
      </c>
      <c r="E20" s="29">
        <v>138.797</v>
      </c>
      <c r="F20" s="27"/>
      <c r="G20" s="27"/>
    </row>
    <row r="21" spans="1:7" ht="15">
      <c r="A21" s="12" t="s">
        <v>33</v>
      </c>
      <c r="B21" s="44">
        <f>17767.09-17233.68</f>
        <v>533.4099999999999</v>
      </c>
      <c r="C21" s="29">
        <f>15260/1000</f>
        <v>15.26</v>
      </c>
      <c r="D21" s="29">
        <f t="shared" si="0"/>
        <v>0.20212696911536998</v>
      </c>
      <c r="E21" s="29">
        <v>17.15</v>
      </c>
      <c r="F21" s="27"/>
      <c r="G21" s="27"/>
    </row>
    <row r="22" spans="1:7" ht="15">
      <c r="A22" s="13" t="s">
        <v>34</v>
      </c>
      <c r="B22" s="31">
        <f>+B23+B28+B29</f>
        <v>11602.785</v>
      </c>
      <c r="C22" s="31">
        <f>+C23+C28+C29</f>
        <v>212.96900000000002</v>
      </c>
      <c r="D22" s="31">
        <f t="shared" si="0"/>
        <v>2.820889809012532</v>
      </c>
      <c r="E22" s="31">
        <v>300.147</v>
      </c>
      <c r="F22" s="27"/>
      <c r="G22" s="27"/>
    </row>
    <row r="23" spans="1:7" ht="15">
      <c r="A23" s="12" t="s">
        <v>35</v>
      </c>
      <c r="B23" s="29">
        <f>SUM(B24:B27)</f>
        <v>8175.071</v>
      </c>
      <c r="C23" s="29">
        <f>SUM(C24:C27)</f>
        <v>118.236</v>
      </c>
      <c r="D23" s="29">
        <f t="shared" si="0"/>
        <v>1.566099889929547</v>
      </c>
      <c r="E23" s="29">
        <v>182.386</v>
      </c>
      <c r="F23" s="27"/>
      <c r="G23" s="27"/>
    </row>
    <row r="24" spans="1:7" ht="15">
      <c r="A24" s="12" t="s">
        <v>36</v>
      </c>
      <c r="B24" s="29">
        <f>61.7+76</f>
        <v>137.7</v>
      </c>
      <c r="C24" s="29"/>
      <c r="D24" s="29">
        <f t="shared" si="0"/>
        <v>0</v>
      </c>
      <c r="E24" s="29"/>
      <c r="F24" s="27"/>
      <c r="G24" s="27"/>
    </row>
    <row r="25" spans="1:7" ht="15">
      <c r="A25" s="12" t="s">
        <v>37</v>
      </c>
      <c r="B25" s="29">
        <f>4003.339+2032.317+40.274</f>
        <v>6075.93</v>
      </c>
      <c r="C25" s="29">
        <v>70.138</v>
      </c>
      <c r="D25" s="29">
        <f t="shared" si="0"/>
        <v>0.9290158165015611</v>
      </c>
      <c r="E25" s="29">
        <v>0.137</v>
      </c>
      <c r="F25" s="27"/>
      <c r="G25" s="27"/>
    </row>
    <row r="26" spans="1:7" ht="15">
      <c r="A26" s="12" t="s">
        <v>38</v>
      </c>
      <c r="B26" s="29">
        <f>911.523+37.097+12.081</f>
        <v>960.701</v>
      </c>
      <c r="C26" s="29">
        <v>5.539</v>
      </c>
      <c r="D26" s="29">
        <f t="shared" si="0"/>
        <v>0.07336705648296424</v>
      </c>
      <c r="E26" s="29">
        <v>0.009</v>
      </c>
      <c r="F26" s="27"/>
      <c r="G26" s="27"/>
    </row>
    <row r="27" spans="1:7" ht="15">
      <c r="A27" s="12" t="s">
        <v>25</v>
      </c>
      <c r="B27" s="29">
        <f>8175.07-7174.33</f>
        <v>1000.7399999999998</v>
      </c>
      <c r="C27" s="29">
        <v>42.559</v>
      </c>
      <c r="D27" s="29">
        <f t="shared" si="0"/>
        <v>0.5637170169450217</v>
      </c>
      <c r="E27" s="29">
        <v>182.24</v>
      </c>
      <c r="F27" s="27"/>
      <c r="G27" s="27"/>
    </row>
    <row r="28" spans="1:7" ht="15">
      <c r="A28" s="12" t="s">
        <v>39</v>
      </c>
      <c r="B28" s="29">
        <v>3044.935</v>
      </c>
      <c r="C28" s="29">
        <v>91.254</v>
      </c>
      <c r="D28" s="29">
        <f t="shared" si="0"/>
        <v>1.2087086788764072</v>
      </c>
      <c r="E28" s="29">
        <v>103.744</v>
      </c>
      <c r="F28" s="27"/>
      <c r="G28" s="27"/>
    </row>
    <row r="29" spans="1:7" ht="15">
      <c r="A29" s="12" t="s">
        <v>40</v>
      </c>
      <c r="B29" s="29">
        <v>382.779</v>
      </c>
      <c r="C29" s="29">
        <v>3.479</v>
      </c>
      <c r="D29" s="29">
        <f t="shared" si="0"/>
        <v>0.04608124020657747</v>
      </c>
      <c r="E29" s="29">
        <v>14.017</v>
      </c>
      <c r="F29" s="27"/>
      <c r="G29" s="27"/>
    </row>
    <row r="30" spans="1:7" ht="15">
      <c r="A30" s="14" t="s">
        <v>41</v>
      </c>
      <c r="B30" s="32">
        <f>+B22+B7</f>
        <v>103015.84700000001</v>
      </c>
      <c r="C30" s="32">
        <f>+C22+C7</f>
        <v>7549.71</v>
      </c>
      <c r="D30" s="32">
        <f>+C30/$C$30*100</f>
        <v>100</v>
      </c>
      <c r="E30" s="32">
        <v>5255.94</v>
      </c>
      <c r="F30" s="27"/>
      <c r="G30" s="38"/>
    </row>
    <row r="31" spans="1:7" ht="33.75" customHeight="1">
      <c r="A31" s="121" t="s">
        <v>14</v>
      </c>
      <c r="B31" s="121"/>
      <c r="C31" s="121"/>
      <c r="D31" s="121"/>
      <c r="E31" s="121"/>
      <c r="F31" s="42"/>
      <c r="G31" s="42"/>
    </row>
    <row r="32" spans="1:7" ht="33" customHeight="1">
      <c r="A32" s="120" t="s">
        <v>208</v>
      </c>
      <c r="B32" s="120"/>
      <c r="C32" s="120"/>
      <c r="D32" s="120"/>
      <c r="E32" s="120"/>
      <c r="F32" s="20"/>
      <c r="G32" s="20"/>
    </row>
    <row r="33" spans="1:7" ht="16.5" customHeight="1">
      <c r="A33" s="120" t="s">
        <v>209</v>
      </c>
      <c r="B33" s="120"/>
      <c r="C33" s="120"/>
      <c r="D33" s="120"/>
      <c r="E33" s="120"/>
      <c r="F33" s="20"/>
      <c r="G33" s="20"/>
    </row>
    <row r="34" spans="1:7" ht="16.5" customHeight="1">
      <c r="A34" s="120" t="s">
        <v>197</v>
      </c>
      <c r="B34" s="120"/>
      <c r="C34" s="120"/>
      <c r="D34" s="120"/>
      <c r="E34" s="120"/>
      <c r="F34" s="20"/>
      <c r="G34" s="20"/>
    </row>
    <row r="35" spans="1:7" ht="16.5" customHeight="1">
      <c r="A35" s="120" t="s">
        <v>199</v>
      </c>
      <c r="B35" s="120"/>
      <c r="C35" s="120"/>
      <c r="D35" s="120"/>
      <c r="E35" s="120"/>
      <c r="F35" s="20"/>
      <c r="G35" s="20"/>
    </row>
    <row r="36" spans="1:7" ht="16.5" customHeight="1">
      <c r="A36" s="114"/>
      <c r="B36" s="114"/>
      <c r="C36" s="114"/>
      <c r="D36" s="114"/>
      <c r="E36" s="114"/>
      <c r="F36" s="114"/>
      <c r="G36" s="114"/>
    </row>
    <row r="37" ht="15">
      <c r="A37" t="s">
        <v>192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spans="1:5" ht="15">
      <c r="A41" s="2" t="s">
        <v>91</v>
      </c>
      <c r="E41" s="41"/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219</v>
      </c>
      <c r="C44" s="6" t="s">
        <v>220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f>17893.055+1218.856</f>
        <v>19111.911</v>
      </c>
      <c r="C46" s="29">
        <v>1638.68</v>
      </c>
      <c r="D46" s="29">
        <f>+C46/$C$58*100</f>
        <v>18.487893649595588</v>
      </c>
      <c r="E46" s="29">
        <v>1084.289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f>10770.459</f>
        <v>10770.459</v>
      </c>
      <c r="C48" s="29">
        <v>677.964</v>
      </c>
      <c r="D48" s="29">
        <f>+C48/$C$58*100</f>
        <v>7.6489164023814435</v>
      </c>
      <c r="E48" s="29">
        <v>520.308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f>40167.797+1615.115+20487.89</f>
        <v>62270.801999999996</v>
      </c>
      <c r="C50" s="29">
        <v>4683.298</v>
      </c>
      <c r="D50" s="29">
        <f>+C50/$C$58*100</f>
        <v>52.837842259235316</v>
      </c>
      <c r="E50" s="29">
        <v>3225.22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f>3592.657+7047.423</f>
        <v>10640.08</v>
      </c>
      <c r="C52" s="29">
        <v>548.402</v>
      </c>
      <c r="D52" s="29">
        <f>+C52/$C$58*100</f>
        <v>6.187173733264286</v>
      </c>
      <c r="E52" s="29">
        <v>426.077</v>
      </c>
      <c r="F52" s="27"/>
      <c r="G52" s="27"/>
    </row>
    <row r="53" spans="1:8" ht="15">
      <c r="A53" s="17"/>
      <c r="B53" s="40"/>
      <c r="C53" s="29"/>
      <c r="D53" s="29"/>
      <c r="E53" s="29"/>
      <c r="F53" s="27"/>
      <c r="G53" s="27"/>
      <c r="H53" s="41"/>
    </row>
    <row r="54" spans="1:7" ht="15">
      <c r="A54" s="16" t="s">
        <v>47</v>
      </c>
      <c r="B54" s="29">
        <f>222.475+0.117</f>
        <v>222.59199999999998</v>
      </c>
      <c r="C54" s="29">
        <v>1.366</v>
      </c>
      <c r="D54" s="29">
        <f>+C54/$C$58*100</f>
        <v>0.015411466988885918</v>
      </c>
      <c r="E54" s="29">
        <v>0.051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f>7887.128+830.199+10.695</f>
        <v>8728.021999999999</v>
      </c>
      <c r="C56" s="29">
        <v>1313.82</v>
      </c>
      <c r="D56" s="29">
        <f>+C56/$C$58*100</f>
        <v>14.822762488534478</v>
      </c>
      <c r="E56" s="29">
        <v>234.553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f>SUM(B46:B56)</f>
        <v>111743.866</v>
      </c>
      <c r="C58" s="19">
        <f>SUM(C46:C56)</f>
        <v>8863.53</v>
      </c>
      <c r="D58" s="19">
        <f>+C58/$C$58*100</f>
        <v>100</v>
      </c>
      <c r="E58" s="19">
        <v>5490.4980000000005</v>
      </c>
      <c r="F58" s="27"/>
      <c r="G58" s="27"/>
    </row>
    <row r="59" spans="1:7" ht="27" customHeight="1">
      <c r="A59" s="122" t="s">
        <v>14</v>
      </c>
      <c r="B59" s="122"/>
      <c r="C59" s="122"/>
      <c r="D59" s="122"/>
      <c r="E59" s="122"/>
      <c r="F59" s="42"/>
      <c r="G59" s="42"/>
    </row>
    <row r="60" spans="1:7" ht="31.5" customHeight="1">
      <c r="A60" s="123" t="s">
        <v>210</v>
      </c>
      <c r="B60" s="123"/>
      <c r="C60" s="123"/>
      <c r="D60" s="123"/>
      <c r="E60" s="123"/>
      <c r="F60" s="20"/>
      <c r="G60" s="20"/>
    </row>
    <row r="61" spans="1:7" ht="16.5" customHeight="1">
      <c r="A61" s="120" t="s">
        <v>211</v>
      </c>
      <c r="B61" s="120"/>
      <c r="C61" s="120"/>
      <c r="D61" s="120"/>
      <c r="E61" s="120"/>
      <c r="F61" s="20"/>
      <c r="G61" s="20"/>
    </row>
    <row r="62" spans="1:7" ht="19.5" customHeight="1">
      <c r="A62" s="120" t="s">
        <v>88</v>
      </c>
      <c r="B62" s="120"/>
      <c r="C62" s="120"/>
      <c r="D62" s="120"/>
      <c r="E62" s="120"/>
      <c r="F62" s="20"/>
      <c r="G62" s="20"/>
    </row>
    <row r="63" spans="1:7" ht="16.5" customHeight="1">
      <c r="A63" s="120" t="s">
        <v>199</v>
      </c>
      <c r="B63" s="120"/>
      <c r="C63" s="120"/>
      <c r="D63" s="120"/>
      <c r="E63" s="120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</sheetData>
  <sheetProtection/>
  <mergeCells count="10">
    <mergeCell ref="A61:E61"/>
    <mergeCell ref="A63:E63"/>
    <mergeCell ref="A35:E35"/>
    <mergeCell ref="A62:E62"/>
    <mergeCell ref="A31:E31"/>
    <mergeCell ref="A59:E59"/>
    <mergeCell ref="A34:E34"/>
    <mergeCell ref="A32:E32"/>
    <mergeCell ref="A33:E33"/>
    <mergeCell ref="A60:E60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F16384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221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37.633</v>
      </c>
      <c r="C7" s="29">
        <f aca="true" t="shared" si="0" ref="C7:C13">+B7/$B$13*100</f>
        <v>4.628717407534504</v>
      </c>
      <c r="D7" s="29">
        <v>23.94</v>
      </c>
    </row>
    <row r="8" spans="1:4" ht="16.5" customHeight="1">
      <c r="A8" s="4" t="s">
        <v>51</v>
      </c>
      <c r="B8" s="29">
        <v>87.052</v>
      </c>
      <c r="C8" s="29">
        <f t="shared" si="0"/>
        <v>10.70706847077548</v>
      </c>
      <c r="D8" s="29">
        <v>62.53</v>
      </c>
    </row>
    <row r="9" spans="1:4" ht="16.5" customHeight="1">
      <c r="A9" s="4" t="s">
        <v>52</v>
      </c>
      <c r="B9" s="29">
        <v>208.918</v>
      </c>
      <c r="C9" s="29">
        <f t="shared" si="0"/>
        <v>25.696127955445842</v>
      </c>
      <c r="D9" s="29">
        <v>157.62</v>
      </c>
    </row>
    <row r="10" spans="1:4" ht="16.5" customHeight="1">
      <c r="A10" s="4" t="s">
        <v>53</v>
      </c>
      <c r="B10" s="29">
        <v>428.22</v>
      </c>
      <c r="C10" s="29">
        <f t="shared" si="0"/>
        <v>52.66944884155994</v>
      </c>
      <c r="D10" s="29">
        <v>231.84</v>
      </c>
    </row>
    <row r="11" spans="1:4" ht="16.5" customHeight="1">
      <c r="A11" s="4" t="s">
        <v>193</v>
      </c>
      <c r="B11" s="29">
        <v>14.233</v>
      </c>
      <c r="C11" s="29">
        <f t="shared" si="0"/>
        <v>1.7506054489793157</v>
      </c>
      <c r="D11" s="29">
        <v>0</v>
      </c>
    </row>
    <row r="12" spans="1:4" ht="16.5" customHeight="1">
      <c r="A12" s="4" t="s">
        <v>54</v>
      </c>
      <c r="B12" s="29">
        <v>36.977</v>
      </c>
      <c r="C12" s="29">
        <f t="shared" si="0"/>
        <v>4.548031875704921</v>
      </c>
      <c r="D12" s="29">
        <v>13.39</v>
      </c>
    </row>
    <row r="13" spans="1:4" ht="15">
      <c r="A13" s="18" t="s">
        <v>48</v>
      </c>
      <c r="B13" s="19">
        <f>SUM(B7:B12)</f>
        <v>813.033</v>
      </c>
      <c r="C13" s="19">
        <f t="shared" si="0"/>
        <v>100</v>
      </c>
      <c r="D13" s="19">
        <v>489.32</v>
      </c>
    </row>
    <row r="14" ht="15">
      <c r="A14" t="s">
        <v>212</v>
      </c>
    </row>
    <row r="15" ht="15">
      <c r="A15" t="s">
        <v>213</v>
      </c>
    </row>
    <row r="16" ht="15">
      <c r="A16" t="s">
        <v>194</v>
      </c>
    </row>
    <row r="18" ht="15">
      <c r="A18" t="s">
        <v>195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0"/>
      <c r="B1" s="50"/>
      <c r="C1" s="50"/>
      <c r="D1" s="50"/>
      <c r="E1" s="50"/>
      <c r="F1" s="50"/>
    </row>
    <row r="2" spans="1:6" ht="18.75">
      <c r="A2" s="51" t="s">
        <v>0</v>
      </c>
      <c r="B2" s="50"/>
      <c r="C2" s="50"/>
      <c r="D2" s="50"/>
      <c r="E2" s="50"/>
      <c r="F2" s="50"/>
    </row>
    <row r="3" spans="1:6" ht="15">
      <c r="A3" s="49" t="s">
        <v>59</v>
      </c>
      <c r="B3" s="52"/>
      <c r="C3" s="52"/>
      <c r="D3" s="52"/>
      <c r="E3" s="52"/>
      <c r="F3" s="52"/>
    </row>
    <row r="4" spans="1:6" ht="15.75" customHeight="1">
      <c r="A4" s="49" t="s">
        <v>214</v>
      </c>
      <c r="B4" s="49"/>
      <c r="C4" s="49"/>
      <c r="D4" s="53"/>
      <c r="E4" s="53"/>
      <c r="F4" s="53"/>
    </row>
    <row r="5" spans="1:6" ht="15.75" thickBot="1">
      <c r="A5" s="54" t="s">
        <v>92</v>
      </c>
      <c r="B5" s="55"/>
      <c r="C5" s="55"/>
      <c r="D5" s="55"/>
      <c r="E5" s="55"/>
      <c r="F5" s="55"/>
    </row>
    <row r="6" spans="1:6" ht="15.75" thickTop="1">
      <c r="A6" s="56"/>
      <c r="B6" s="57"/>
      <c r="C6" s="56"/>
      <c r="D6" s="58"/>
      <c r="E6" s="56"/>
      <c r="F6" s="59"/>
    </row>
    <row r="7" spans="1:6" ht="15">
      <c r="A7" s="60"/>
      <c r="B7" s="61" t="s">
        <v>1</v>
      </c>
      <c r="C7" s="62" t="s">
        <v>93</v>
      </c>
      <c r="D7" s="62" t="s">
        <v>94</v>
      </c>
      <c r="E7" s="63" t="s">
        <v>95</v>
      </c>
      <c r="F7" s="64" t="s">
        <v>48</v>
      </c>
    </row>
    <row r="8" spans="1:6" ht="15">
      <c r="A8" s="60"/>
      <c r="B8" s="61"/>
      <c r="C8" s="62" t="s">
        <v>96</v>
      </c>
      <c r="D8" s="62" t="s">
        <v>97</v>
      </c>
      <c r="E8" s="63" t="s">
        <v>98</v>
      </c>
      <c r="F8" s="64"/>
    </row>
    <row r="9" spans="1:6" ht="15.75" thickBot="1">
      <c r="A9" s="65"/>
      <c r="B9" s="66"/>
      <c r="C9" s="65"/>
      <c r="D9" s="65"/>
      <c r="E9" s="65"/>
      <c r="F9" s="67"/>
    </row>
    <row r="10" spans="1:6" ht="15.75" thickTop="1">
      <c r="A10" s="60"/>
      <c r="B10" s="68"/>
      <c r="C10" s="68"/>
      <c r="D10" s="68" t="s">
        <v>85</v>
      </c>
      <c r="E10" s="68"/>
      <c r="F10" s="83"/>
    </row>
    <row r="11" spans="1:6" ht="15">
      <c r="A11" s="84" t="s">
        <v>99</v>
      </c>
      <c r="B11" s="85" t="s">
        <v>100</v>
      </c>
      <c r="C11" s="70">
        <f>SUM(C12:C15)</f>
        <v>6448722553.410001</v>
      </c>
      <c r="D11" s="70">
        <f>SUM(D12:D15)</f>
        <v>618701468.64</v>
      </c>
      <c r="E11" s="70">
        <f>SUM(E12:E15)</f>
        <v>519213698.65000004</v>
      </c>
      <c r="F11" s="86">
        <f aca="true" t="shared" si="0" ref="F11:F19">SUM(C11:E11)</f>
        <v>7586637720.700001</v>
      </c>
    </row>
    <row r="12" spans="1:6" s="78" customFormat="1" ht="15">
      <c r="A12" s="87"/>
      <c r="B12" s="88" t="s">
        <v>101</v>
      </c>
      <c r="C12" s="89">
        <v>6244977258.81</v>
      </c>
      <c r="D12" s="89">
        <v>41542335.99</v>
      </c>
      <c r="E12" s="89">
        <v>41684662.61</v>
      </c>
      <c r="F12" s="90">
        <f t="shared" si="0"/>
        <v>6328204257.41</v>
      </c>
    </row>
    <row r="13" spans="1:6" s="78" customFormat="1" ht="15">
      <c r="A13" s="87"/>
      <c r="B13" s="88" t="s">
        <v>102</v>
      </c>
      <c r="C13" s="89">
        <v>0</v>
      </c>
      <c r="D13" s="89">
        <v>0</v>
      </c>
      <c r="E13" s="89">
        <v>466529377.81</v>
      </c>
      <c r="F13" s="90">
        <f t="shared" si="0"/>
        <v>466529377.81</v>
      </c>
    </row>
    <row r="14" spans="1:6" s="78" customFormat="1" ht="15">
      <c r="A14" s="87"/>
      <c r="B14" s="88" t="s">
        <v>103</v>
      </c>
      <c r="C14" s="89">
        <v>66588995.39</v>
      </c>
      <c r="D14" s="89">
        <v>448409856.21</v>
      </c>
      <c r="E14" s="89">
        <v>3882722.6</v>
      </c>
      <c r="F14" s="90">
        <f t="shared" si="0"/>
        <v>518881574.2</v>
      </c>
    </row>
    <row r="15" spans="1:6" s="78" customFormat="1" ht="15">
      <c r="A15" s="87"/>
      <c r="B15" s="88" t="s">
        <v>104</v>
      </c>
      <c r="C15" s="89">
        <v>137156299.21</v>
      </c>
      <c r="D15" s="89">
        <v>128749276.44</v>
      </c>
      <c r="E15" s="89">
        <v>7116935.63</v>
      </c>
      <c r="F15" s="90">
        <f t="shared" si="0"/>
        <v>273022511.28000003</v>
      </c>
    </row>
    <row r="16" spans="1:6" ht="15">
      <c r="A16" s="84" t="s">
        <v>105</v>
      </c>
      <c r="B16" s="85" t="s">
        <v>20</v>
      </c>
      <c r="C16" s="70">
        <f>SUM(C17:C23)</f>
        <v>4790376752.860001</v>
      </c>
      <c r="D16" s="70">
        <f>SUM(D17:D23)</f>
        <v>579200379.37</v>
      </c>
      <c r="E16" s="70">
        <f>SUM(E17:E23)</f>
        <v>1429528705.85</v>
      </c>
      <c r="F16" s="86">
        <f t="shared" si="0"/>
        <v>6799105838.08</v>
      </c>
    </row>
    <row r="17" spans="1:6" s="78" customFormat="1" ht="15">
      <c r="A17" s="87"/>
      <c r="B17" s="88" t="s">
        <v>106</v>
      </c>
      <c r="C17" s="89">
        <v>3037829856.76</v>
      </c>
      <c r="D17" s="89">
        <v>77422770.84</v>
      </c>
      <c r="E17" s="89">
        <v>21484782.7</v>
      </c>
      <c r="F17" s="90">
        <f t="shared" si="0"/>
        <v>3136737410.3</v>
      </c>
    </row>
    <row r="18" spans="1:6" s="78" customFormat="1" ht="15">
      <c r="A18" s="87"/>
      <c r="B18" s="88" t="s">
        <v>107</v>
      </c>
      <c r="C18" s="89">
        <v>295414075.32</v>
      </c>
      <c r="D18" s="89">
        <v>144290889.76</v>
      </c>
      <c r="E18" s="89">
        <v>336372299.76</v>
      </c>
      <c r="F18" s="90">
        <f t="shared" si="0"/>
        <v>776077264.8399999</v>
      </c>
    </row>
    <row r="19" spans="1:6" s="78" customFormat="1" ht="15">
      <c r="A19" s="87"/>
      <c r="B19" s="88" t="s">
        <v>108</v>
      </c>
      <c r="C19" s="89">
        <v>1366440</v>
      </c>
      <c r="D19" s="89">
        <v>0</v>
      </c>
      <c r="E19" s="89">
        <v>0</v>
      </c>
      <c r="F19" s="90">
        <f t="shared" si="0"/>
        <v>1366440</v>
      </c>
    </row>
    <row r="20" spans="1:6" s="78" customFormat="1" ht="15">
      <c r="A20" s="87"/>
      <c r="B20" s="88" t="s">
        <v>109</v>
      </c>
      <c r="C20" s="116"/>
      <c r="D20" s="91"/>
      <c r="E20" s="91"/>
      <c r="F20" s="92"/>
    </row>
    <row r="21" spans="1:6" s="78" customFormat="1" ht="15">
      <c r="A21" s="87"/>
      <c r="B21" s="88" t="s">
        <v>110</v>
      </c>
      <c r="C21" s="116">
        <v>73616762.13</v>
      </c>
      <c r="D21" s="89">
        <v>0</v>
      </c>
      <c r="E21" s="89">
        <v>1071671623.39</v>
      </c>
      <c r="F21" s="90">
        <f>SUM(C21:E21)</f>
        <v>1145288385.52</v>
      </c>
    </row>
    <row r="22" spans="1:6" s="78" customFormat="1" ht="15">
      <c r="A22" s="87"/>
      <c r="B22" s="88" t="s">
        <v>111</v>
      </c>
      <c r="C22" s="89">
        <v>0</v>
      </c>
      <c r="D22" s="89">
        <v>347965166.28</v>
      </c>
      <c r="E22" s="89">
        <v>0</v>
      </c>
      <c r="F22" s="90">
        <f>SUM(C22:E22)</f>
        <v>347965166.28</v>
      </c>
    </row>
    <row r="23" spans="1:6" s="78" customFormat="1" ht="15">
      <c r="A23" s="87"/>
      <c r="B23" s="88" t="s">
        <v>112</v>
      </c>
      <c r="C23" s="89">
        <v>1382149618.65</v>
      </c>
      <c r="D23" s="89">
        <v>9521552.49</v>
      </c>
      <c r="E23" s="89">
        <v>0</v>
      </c>
      <c r="F23" s="90">
        <f>SUM(C23:E23)</f>
        <v>1391671171.14</v>
      </c>
    </row>
    <row r="24" spans="1:6" ht="15">
      <c r="A24" s="84" t="s">
        <v>113</v>
      </c>
      <c r="B24" s="85" t="s">
        <v>114</v>
      </c>
      <c r="C24" s="70" t="s">
        <v>85</v>
      </c>
      <c r="D24" s="70"/>
      <c r="E24" s="70"/>
      <c r="F24" s="86"/>
    </row>
    <row r="25" spans="1:6" ht="15">
      <c r="A25" s="84" t="s">
        <v>85</v>
      </c>
      <c r="B25" s="85" t="s">
        <v>115</v>
      </c>
      <c r="C25" s="70">
        <f>+C11-C16</f>
        <v>1658345800.5500002</v>
      </c>
      <c r="D25" s="70">
        <f>+D11-D16</f>
        <v>39501089.26999998</v>
      </c>
      <c r="E25" s="70">
        <f>+E11-E16</f>
        <v>-910315007.1999998</v>
      </c>
      <c r="F25" s="86">
        <f aca="true" t="shared" si="1" ref="F25:F32">SUM(C25:E25)</f>
        <v>787531882.6200004</v>
      </c>
    </row>
    <row r="26" spans="1:6" ht="15">
      <c r="A26" s="84" t="s">
        <v>116</v>
      </c>
      <c r="B26" s="85" t="s">
        <v>117</v>
      </c>
      <c r="C26" s="93">
        <v>140088333.21</v>
      </c>
      <c r="D26" s="93">
        <v>27132376.2</v>
      </c>
      <c r="E26" s="93">
        <v>0</v>
      </c>
      <c r="F26" s="86">
        <f t="shared" si="1"/>
        <v>167220709.41</v>
      </c>
    </row>
    <row r="27" spans="1:6" ht="15">
      <c r="A27" s="84" t="s">
        <v>118</v>
      </c>
      <c r="B27" s="85" t="s">
        <v>34</v>
      </c>
      <c r="C27" s="70">
        <f>SUM(C28:C30)</f>
        <v>139408258.12</v>
      </c>
      <c r="D27" s="70">
        <f>SUM(D28:D30)</f>
        <v>73558722.50000001</v>
      </c>
      <c r="E27" s="70">
        <f>SUM(E28:E30)</f>
        <v>1209.49</v>
      </c>
      <c r="F27" s="86">
        <f t="shared" si="1"/>
        <v>212968190.11</v>
      </c>
    </row>
    <row r="28" spans="1:6" s="78" customFormat="1" ht="15">
      <c r="A28" s="87"/>
      <c r="B28" s="88" t="s">
        <v>119</v>
      </c>
      <c r="C28" s="89">
        <v>54630051.31</v>
      </c>
      <c r="D28" s="89">
        <v>63604412.63</v>
      </c>
      <c r="E28" s="89">
        <v>1209.49</v>
      </c>
      <c r="F28" s="90">
        <f t="shared" si="1"/>
        <v>118235673.42999999</v>
      </c>
    </row>
    <row r="29" spans="1:6" s="78" customFormat="1" ht="15">
      <c r="A29" s="87"/>
      <c r="B29" s="88" t="s">
        <v>120</v>
      </c>
      <c r="C29" s="89">
        <v>84778206.81</v>
      </c>
      <c r="D29" s="89">
        <v>6475368.86</v>
      </c>
      <c r="E29" s="89"/>
      <c r="F29" s="90">
        <f t="shared" si="1"/>
        <v>91253575.67</v>
      </c>
    </row>
    <row r="30" spans="1:6" s="78" customFormat="1" ht="15">
      <c r="A30" s="87"/>
      <c r="B30" s="88" t="s">
        <v>121</v>
      </c>
      <c r="C30" s="89">
        <v>0</v>
      </c>
      <c r="D30" s="89">
        <v>3478941.01</v>
      </c>
      <c r="E30" s="89">
        <v>0</v>
      </c>
      <c r="F30" s="90">
        <f t="shared" si="1"/>
        <v>3478941.01</v>
      </c>
    </row>
    <row r="31" spans="1:6" ht="15">
      <c r="A31" s="84" t="s">
        <v>122</v>
      </c>
      <c r="B31" s="85" t="s">
        <v>123</v>
      </c>
      <c r="C31" s="70">
        <f>+C11+C26</f>
        <v>6588810886.620001</v>
      </c>
      <c r="D31" s="70">
        <f>+D11+D26</f>
        <v>645833844.84</v>
      </c>
      <c r="E31" s="70">
        <f>+E11+E26</f>
        <v>519213698.65000004</v>
      </c>
      <c r="F31" s="86">
        <f t="shared" si="1"/>
        <v>7753858430.110001</v>
      </c>
    </row>
    <row r="32" spans="1:6" ht="15">
      <c r="A32" s="84" t="s">
        <v>124</v>
      </c>
      <c r="B32" s="85" t="s">
        <v>125</v>
      </c>
      <c r="C32" s="70">
        <f>+C16+C27</f>
        <v>4929785010.9800005</v>
      </c>
      <c r="D32" s="70">
        <f>+D16+D27</f>
        <v>652759101.87</v>
      </c>
      <c r="E32" s="70">
        <f>+E16+E27</f>
        <v>1429529915.34</v>
      </c>
      <c r="F32" s="86">
        <f t="shared" si="1"/>
        <v>7012074028.190001</v>
      </c>
    </row>
    <row r="33" spans="1:6" ht="15">
      <c r="A33" s="84" t="s">
        <v>126</v>
      </c>
      <c r="B33" s="85" t="s">
        <v>127</v>
      </c>
      <c r="C33" s="70"/>
      <c r="D33" s="70"/>
      <c r="E33" s="70"/>
      <c r="F33" s="86"/>
    </row>
    <row r="34" spans="1:6" ht="15">
      <c r="A34" s="84"/>
      <c r="B34" s="85" t="s">
        <v>128</v>
      </c>
      <c r="C34" s="70"/>
      <c r="D34" s="70"/>
      <c r="E34" s="70"/>
      <c r="F34" s="86"/>
    </row>
    <row r="35" spans="1:9" ht="15">
      <c r="A35" s="84"/>
      <c r="B35" s="85" t="s">
        <v>129</v>
      </c>
      <c r="C35" s="70">
        <f>+C31-C32</f>
        <v>1659025875.6400003</v>
      </c>
      <c r="D35" s="70">
        <f>+D31-D32</f>
        <v>-6925257.029999971</v>
      </c>
      <c r="E35" s="70">
        <f>+E31-E32</f>
        <v>-910316216.6899998</v>
      </c>
      <c r="F35" s="86">
        <f>SUM(C35:E35)</f>
        <v>741784401.9200006</v>
      </c>
      <c r="I35" s="72"/>
    </row>
    <row r="36" spans="1:9" ht="15">
      <c r="A36" s="84" t="s">
        <v>130</v>
      </c>
      <c r="B36" s="85" t="s">
        <v>131</v>
      </c>
      <c r="C36" s="71"/>
      <c r="D36" s="71"/>
      <c r="E36" s="94"/>
      <c r="F36" s="95"/>
      <c r="I36" s="72"/>
    </row>
    <row r="37" spans="1:9" ht="15">
      <c r="A37" s="84"/>
      <c r="B37" s="85" t="s">
        <v>132</v>
      </c>
      <c r="C37" s="71"/>
      <c r="D37" s="71"/>
      <c r="E37" s="70">
        <v>537635841.63</v>
      </c>
      <c r="F37" s="86">
        <f>SUM(C37:E37)</f>
        <v>537635841.63</v>
      </c>
      <c r="I37" s="72"/>
    </row>
    <row r="38" spans="1:9" ht="15">
      <c r="A38" s="84" t="s">
        <v>133</v>
      </c>
      <c r="B38" s="85" t="s">
        <v>134</v>
      </c>
      <c r="C38" s="71"/>
      <c r="D38" s="71"/>
      <c r="E38" s="71"/>
      <c r="F38" s="96"/>
      <c r="I38" s="72"/>
    </row>
    <row r="39" spans="1:9" ht="15">
      <c r="A39" s="84"/>
      <c r="B39" s="85" t="s">
        <v>128</v>
      </c>
      <c r="C39" s="71"/>
      <c r="D39" s="71"/>
      <c r="E39" s="71"/>
      <c r="F39" s="96"/>
      <c r="I39" s="72"/>
    </row>
    <row r="40" spans="1:9" ht="15">
      <c r="A40" s="84"/>
      <c r="B40" s="85" t="s">
        <v>135</v>
      </c>
      <c r="C40" s="70">
        <f>+C35-C36</f>
        <v>1659025875.6400003</v>
      </c>
      <c r="D40" s="70">
        <f>+D35-D36</f>
        <v>-6925257.029999971</v>
      </c>
      <c r="E40" s="70">
        <f>+E35-E37</f>
        <v>-1447952058.3199997</v>
      </c>
      <c r="F40" s="86">
        <f aca="true" t="shared" si="2" ref="F40:F65">SUM(C40:E40)</f>
        <v>204148560.29000068</v>
      </c>
      <c r="I40" s="72"/>
    </row>
    <row r="41" spans="1:9" s="2" customFormat="1" ht="15">
      <c r="A41" s="97" t="s">
        <v>136</v>
      </c>
      <c r="B41" s="85" t="s">
        <v>137</v>
      </c>
      <c r="C41" s="93">
        <v>0</v>
      </c>
      <c r="D41" s="93">
        <v>76669353.84</v>
      </c>
      <c r="E41" s="93">
        <v>162048.41</v>
      </c>
      <c r="F41" s="86">
        <f t="shared" si="2"/>
        <v>76831402.25</v>
      </c>
      <c r="I41" s="81"/>
    </row>
    <row r="42" spans="1:9" s="2" customFormat="1" ht="15">
      <c r="A42" s="97" t="s">
        <v>138</v>
      </c>
      <c r="B42" s="85" t="s">
        <v>139</v>
      </c>
      <c r="C42" s="93">
        <v>655291949.35</v>
      </c>
      <c r="D42" s="93">
        <v>61697184.84</v>
      </c>
      <c r="E42" s="93">
        <v>0</v>
      </c>
      <c r="F42" s="86">
        <f t="shared" si="2"/>
        <v>716989134.19</v>
      </c>
      <c r="H42" s="82"/>
      <c r="I42" s="81"/>
    </row>
    <row r="43" spans="1:9" ht="15">
      <c r="A43" s="97" t="s">
        <v>140</v>
      </c>
      <c r="B43" s="85" t="s">
        <v>141</v>
      </c>
      <c r="C43" s="70">
        <f>+C35+C41-C42</f>
        <v>1003733926.2900003</v>
      </c>
      <c r="D43" s="70">
        <f>+D35+D41-D42</f>
        <v>8046911.970000029</v>
      </c>
      <c r="E43" s="70">
        <f>+E40+E41-E42</f>
        <v>-1447790009.9099996</v>
      </c>
      <c r="F43" s="86">
        <f t="shared" si="2"/>
        <v>-436009171.64999926</v>
      </c>
      <c r="I43" s="72"/>
    </row>
    <row r="44" spans="1:6" ht="15">
      <c r="A44" s="84" t="s">
        <v>142</v>
      </c>
      <c r="B44" s="75" t="s">
        <v>143</v>
      </c>
      <c r="C44" s="73">
        <f>+C45+C56+C66</f>
        <v>5291152441.45</v>
      </c>
      <c r="D44" s="73">
        <f>+D45+D56+D66</f>
        <v>367526140.61</v>
      </c>
      <c r="E44" s="73">
        <f>+E45+E56+E66</f>
        <v>1770100403.49</v>
      </c>
      <c r="F44" s="98">
        <f t="shared" si="2"/>
        <v>7428778985.549999</v>
      </c>
    </row>
    <row r="45" spans="1:6" s="2" customFormat="1" ht="15">
      <c r="A45" s="97"/>
      <c r="B45" s="75" t="s">
        <v>144</v>
      </c>
      <c r="C45" s="73">
        <f>+C46+C47+C48+C49+C55</f>
        <v>19825985.45</v>
      </c>
      <c r="D45" s="73">
        <f>+D46+D47+D48+D49+D55</f>
        <v>0</v>
      </c>
      <c r="E45" s="73">
        <f>+E46+E47+E48+E49+E55</f>
        <v>0</v>
      </c>
      <c r="F45" s="98">
        <f t="shared" si="2"/>
        <v>19825985.45</v>
      </c>
    </row>
    <row r="46" spans="1:6" s="78" customFormat="1" ht="15" hidden="1">
      <c r="A46" s="99"/>
      <c r="B46" s="100" t="s">
        <v>145</v>
      </c>
      <c r="C46" s="79"/>
      <c r="D46" s="79"/>
      <c r="E46" s="79"/>
      <c r="F46" s="101">
        <f t="shared" si="2"/>
        <v>0</v>
      </c>
    </row>
    <row r="47" spans="1:6" s="78" customFormat="1" ht="15" hidden="1">
      <c r="A47" s="99"/>
      <c r="B47" s="100" t="s">
        <v>146</v>
      </c>
      <c r="C47" s="79"/>
      <c r="D47" s="79"/>
      <c r="E47" s="79"/>
      <c r="F47" s="101">
        <f t="shared" si="2"/>
        <v>0</v>
      </c>
    </row>
    <row r="48" spans="1:6" s="78" customFormat="1" ht="15">
      <c r="A48" s="99"/>
      <c r="B48" s="100" t="s">
        <v>147</v>
      </c>
      <c r="C48" s="79">
        <v>19160272.3</v>
      </c>
      <c r="D48" s="79"/>
      <c r="E48" s="79"/>
      <c r="F48" s="102">
        <f t="shared" si="2"/>
        <v>19160272.3</v>
      </c>
    </row>
    <row r="49" spans="1:6" s="2" customFormat="1" ht="15">
      <c r="A49" s="97"/>
      <c r="B49" s="103" t="s">
        <v>148</v>
      </c>
      <c r="C49" s="73">
        <f>SUM(C50:C54)</f>
        <v>665713.1499999999</v>
      </c>
      <c r="D49" s="73">
        <f>SUM(D50:D54)</f>
        <v>0</v>
      </c>
      <c r="E49" s="73">
        <f>SUM(E50:E54)</f>
        <v>0</v>
      </c>
      <c r="F49" s="104">
        <f t="shared" si="2"/>
        <v>665713.1499999999</v>
      </c>
    </row>
    <row r="50" spans="1:6" s="78" customFormat="1" ht="15">
      <c r="A50" s="99"/>
      <c r="B50" s="105" t="s">
        <v>149</v>
      </c>
      <c r="C50" s="79">
        <v>13322.11</v>
      </c>
      <c r="D50" s="79"/>
      <c r="E50" s="79"/>
      <c r="F50" s="102">
        <f t="shared" si="2"/>
        <v>13322.11</v>
      </c>
    </row>
    <row r="51" spans="1:6" s="78" customFormat="1" ht="15">
      <c r="A51" s="99"/>
      <c r="B51" s="105" t="s">
        <v>150</v>
      </c>
      <c r="C51" s="79">
        <v>312430.56</v>
      </c>
      <c r="D51" s="79"/>
      <c r="E51" s="79"/>
      <c r="F51" s="102">
        <f t="shared" si="2"/>
        <v>312430.56</v>
      </c>
    </row>
    <row r="52" spans="1:6" s="78" customFormat="1" ht="15" hidden="1">
      <c r="A52" s="99"/>
      <c r="B52" s="105" t="s">
        <v>151</v>
      </c>
      <c r="C52" s="79"/>
      <c r="D52" s="79"/>
      <c r="E52" s="79"/>
      <c r="F52" s="102">
        <f t="shared" si="2"/>
        <v>0</v>
      </c>
    </row>
    <row r="53" spans="1:6" s="78" customFormat="1" ht="15">
      <c r="A53" s="99"/>
      <c r="B53" s="105" t="s">
        <v>152</v>
      </c>
      <c r="C53" s="79">
        <v>339960.48</v>
      </c>
      <c r="D53" s="79"/>
      <c r="E53" s="79"/>
      <c r="F53" s="102">
        <f t="shared" si="2"/>
        <v>339960.48</v>
      </c>
    </row>
    <row r="54" spans="1:6" s="78" customFormat="1" ht="15" hidden="1">
      <c r="A54" s="99"/>
      <c r="B54" s="105" t="s">
        <v>153</v>
      </c>
      <c r="C54" s="79"/>
      <c r="D54" s="79"/>
      <c r="E54" s="79"/>
      <c r="F54" s="102">
        <f t="shared" si="2"/>
        <v>0</v>
      </c>
    </row>
    <row r="55" spans="1:6" s="78" customFormat="1" ht="15" hidden="1">
      <c r="A55" s="99"/>
      <c r="B55" s="100" t="s">
        <v>154</v>
      </c>
      <c r="C55" s="79"/>
      <c r="D55" s="79"/>
      <c r="E55" s="79"/>
      <c r="F55" s="102">
        <f t="shared" si="2"/>
        <v>0</v>
      </c>
    </row>
    <row r="56" spans="1:6" s="2" customFormat="1" ht="15">
      <c r="A56" s="97"/>
      <c r="B56" s="75" t="s">
        <v>155</v>
      </c>
      <c r="C56" s="73">
        <f>SUM(C57:C65)</f>
        <v>5271326456</v>
      </c>
      <c r="D56" s="73">
        <f>SUM(D57:D65)</f>
        <v>367526140.61</v>
      </c>
      <c r="E56" s="73">
        <f>SUM(E57:E65)</f>
        <v>1770100403.49</v>
      </c>
      <c r="F56" s="104">
        <f t="shared" si="2"/>
        <v>7408953000.099999</v>
      </c>
    </row>
    <row r="57" spans="1:6" s="78" customFormat="1" ht="15" hidden="1">
      <c r="A57" s="99"/>
      <c r="B57" s="100" t="s">
        <v>156</v>
      </c>
      <c r="C57" s="79"/>
      <c r="D57" s="79"/>
      <c r="E57" s="79"/>
      <c r="F57" s="101">
        <f t="shared" si="2"/>
        <v>0</v>
      </c>
    </row>
    <row r="58" spans="1:6" s="78" customFormat="1" ht="15" hidden="1">
      <c r="A58" s="99"/>
      <c r="B58" s="100" t="s">
        <v>157</v>
      </c>
      <c r="C58" s="79"/>
      <c r="D58" s="79"/>
      <c r="E58" s="79"/>
      <c r="F58" s="101">
        <f t="shared" si="2"/>
        <v>0</v>
      </c>
    </row>
    <row r="59" spans="1:6" s="78" customFormat="1" ht="15" hidden="1">
      <c r="A59" s="99"/>
      <c r="B59" s="100" t="s">
        <v>158</v>
      </c>
      <c r="C59" s="79"/>
      <c r="D59" s="79"/>
      <c r="E59" s="79"/>
      <c r="F59" s="101">
        <f t="shared" si="2"/>
        <v>0</v>
      </c>
    </row>
    <row r="60" spans="1:6" s="78" customFormat="1" ht="15" hidden="1">
      <c r="A60" s="99"/>
      <c r="B60" s="100" t="s">
        <v>159</v>
      </c>
      <c r="C60" s="79"/>
      <c r="D60" s="79"/>
      <c r="E60" s="79"/>
      <c r="F60" s="101">
        <f t="shared" si="2"/>
        <v>0</v>
      </c>
    </row>
    <row r="61" spans="1:6" s="78" customFormat="1" ht="15">
      <c r="A61" s="99"/>
      <c r="B61" s="100" t="s">
        <v>222</v>
      </c>
      <c r="C61" s="79">
        <v>573871336.33</v>
      </c>
      <c r="D61" s="79"/>
      <c r="E61" s="79"/>
      <c r="F61" s="101">
        <f t="shared" si="2"/>
        <v>573871336.33</v>
      </c>
    </row>
    <row r="62" spans="1:6" s="78" customFormat="1" ht="15" hidden="1">
      <c r="A62" s="99"/>
      <c r="B62" s="100" t="s">
        <v>160</v>
      </c>
      <c r="C62" s="79"/>
      <c r="D62" s="79"/>
      <c r="E62" s="79"/>
      <c r="F62" s="101">
        <f t="shared" si="2"/>
        <v>0</v>
      </c>
    </row>
    <row r="63" spans="1:6" s="78" customFormat="1" ht="15">
      <c r="A63" s="99"/>
      <c r="B63" s="100" t="s">
        <v>161</v>
      </c>
      <c r="C63" s="79">
        <v>4696065213.2</v>
      </c>
      <c r="D63" s="79">
        <v>367526140.61</v>
      </c>
      <c r="E63" s="79">
        <v>1770100403.49</v>
      </c>
      <c r="F63" s="101">
        <f t="shared" si="2"/>
        <v>6833691757.299999</v>
      </c>
    </row>
    <row r="64" spans="1:6" s="78" customFormat="1" ht="15">
      <c r="A64" s="99"/>
      <c r="B64" s="100" t="s">
        <v>162</v>
      </c>
      <c r="C64" s="79">
        <v>1389906.47</v>
      </c>
      <c r="D64" s="79"/>
      <c r="E64" s="79"/>
      <c r="F64" s="101">
        <f t="shared" si="2"/>
        <v>1389906.47</v>
      </c>
    </row>
    <row r="65" spans="1:6" ht="15" hidden="1">
      <c r="A65" s="97"/>
      <c r="B65" s="103" t="s">
        <v>163</v>
      </c>
      <c r="C65" s="73"/>
      <c r="D65" s="73">
        <v>0</v>
      </c>
      <c r="E65" s="73">
        <v>0</v>
      </c>
      <c r="F65" s="98">
        <f t="shared" si="2"/>
        <v>0</v>
      </c>
    </row>
    <row r="66" spans="1:6" ht="15" hidden="1">
      <c r="A66" s="97"/>
      <c r="B66" s="75" t="s">
        <v>164</v>
      </c>
      <c r="C66" s="73"/>
      <c r="D66" s="73">
        <v>0</v>
      </c>
      <c r="E66" s="73">
        <v>0</v>
      </c>
      <c r="F66" s="98">
        <f aca="true" t="shared" si="3" ref="F66:F86">SUM(C66:E66)</f>
        <v>0</v>
      </c>
    </row>
    <row r="67" spans="1:6" ht="15">
      <c r="A67" s="97" t="s">
        <v>165</v>
      </c>
      <c r="B67" s="75" t="s">
        <v>166</v>
      </c>
      <c r="C67" s="73">
        <f>+C68+C78+C87</f>
        <v>6294886367.74</v>
      </c>
      <c r="D67" s="73">
        <f>+D68+D78+D87</f>
        <v>375573052.58</v>
      </c>
      <c r="E67" s="73">
        <f>+E68+E78+E87</f>
        <v>322310393.58</v>
      </c>
      <c r="F67" s="98">
        <f t="shared" si="3"/>
        <v>6992769813.9</v>
      </c>
    </row>
    <row r="68" spans="1:6" ht="15">
      <c r="A68" s="106"/>
      <c r="B68" s="75" t="s">
        <v>121</v>
      </c>
      <c r="C68" s="74">
        <f>+C69+C70+C71+C72+C77</f>
        <v>5716054133.41</v>
      </c>
      <c r="D68" s="74">
        <f>+D69+D70+D71+D72+D77</f>
        <v>375573052.58</v>
      </c>
      <c r="E68" s="74">
        <f>+E69+E70+E71+E72+E77</f>
        <v>322310393.58</v>
      </c>
      <c r="F68" s="98">
        <f t="shared" si="3"/>
        <v>6413937579.57</v>
      </c>
    </row>
    <row r="69" spans="1:6" s="78" customFormat="1" ht="15" hidden="1">
      <c r="A69" s="107"/>
      <c r="B69" s="100" t="s">
        <v>167</v>
      </c>
      <c r="C69" s="80"/>
      <c r="D69" s="80"/>
      <c r="E69" s="80"/>
      <c r="F69" s="101">
        <f t="shared" si="3"/>
        <v>0</v>
      </c>
    </row>
    <row r="70" spans="1:6" s="78" customFormat="1" ht="15" hidden="1">
      <c r="A70" s="107"/>
      <c r="B70" s="100" t="s">
        <v>168</v>
      </c>
      <c r="C70" s="80"/>
      <c r="D70" s="80"/>
      <c r="E70" s="80"/>
      <c r="F70" s="101">
        <f t="shared" si="3"/>
        <v>0</v>
      </c>
    </row>
    <row r="71" spans="1:6" s="78" customFormat="1" ht="15" hidden="1">
      <c r="A71" s="107"/>
      <c r="B71" s="100" t="s">
        <v>169</v>
      </c>
      <c r="C71" s="80"/>
      <c r="D71" s="80"/>
      <c r="E71" s="80"/>
      <c r="F71" s="101">
        <f t="shared" si="3"/>
        <v>0</v>
      </c>
    </row>
    <row r="72" spans="1:6" s="2" customFormat="1" ht="15">
      <c r="A72" s="108"/>
      <c r="B72" s="103" t="s">
        <v>170</v>
      </c>
      <c r="C72" s="74">
        <f>SUM(C73:C76)</f>
        <v>5716054133.41</v>
      </c>
      <c r="D72" s="74">
        <f>SUM(D73:D76)</f>
        <v>375573052.58</v>
      </c>
      <c r="E72" s="74">
        <f>SUM(E73:E76)</f>
        <v>322310393.58</v>
      </c>
      <c r="F72" s="104">
        <f t="shared" si="3"/>
        <v>6413937579.57</v>
      </c>
    </row>
    <row r="73" spans="1:6" s="78" customFormat="1" ht="15">
      <c r="A73" s="107"/>
      <c r="B73" s="105" t="s">
        <v>171</v>
      </c>
      <c r="C73" s="80">
        <v>5698054133.41</v>
      </c>
      <c r="D73" s="80">
        <v>375573052.58</v>
      </c>
      <c r="E73" s="80">
        <v>322310393.58</v>
      </c>
      <c r="F73" s="102">
        <f t="shared" si="3"/>
        <v>6395937579.57</v>
      </c>
    </row>
    <row r="74" spans="1:6" s="78" customFormat="1" ht="15">
      <c r="A74" s="107"/>
      <c r="B74" s="105" t="s">
        <v>172</v>
      </c>
      <c r="C74" s="80">
        <v>18000000</v>
      </c>
      <c r="D74" s="80"/>
      <c r="E74" s="80"/>
      <c r="F74" s="102">
        <f t="shared" si="3"/>
        <v>18000000</v>
      </c>
    </row>
    <row r="75" spans="1:6" s="78" customFormat="1" ht="15" hidden="1">
      <c r="A75" s="107"/>
      <c r="B75" s="105" t="s">
        <v>173</v>
      </c>
      <c r="C75" s="80"/>
      <c r="D75" s="80"/>
      <c r="E75" s="80"/>
      <c r="F75" s="102">
        <f t="shared" si="3"/>
        <v>0</v>
      </c>
    </row>
    <row r="76" spans="1:6" s="78" customFormat="1" ht="15" hidden="1">
      <c r="A76" s="107"/>
      <c r="B76" s="105" t="s">
        <v>174</v>
      </c>
      <c r="C76" s="80"/>
      <c r="D76" s="80"/>
      <c r="E76" s="80"/>
      <c r="F76" s="102">
        <f t="shared" si="3"/>
        <v>0</v>
      </c>
    </row>
    <row r="77" spans="1:6" s="78" customFormat="1" ht="15" hidden="1">
      <c r="A77" s="107"/>
      <c r="B77" s="100" t="s">
        <v>175</v>
      </c>
      <c r="C77" s="80"/>
      <c r="D77" s="80"/>
      <c r="E77" s="80"/>
      <c r="F77" s="102">
        <f t="shared" si="3"/>
        <v>0</v>
      </c>
    </row>
    <row r="78" spans="1:6" s="2" customFormat="1" ht="15">
      <c r="A78" s="108"/>
      <c r="B78" s="75" t="s">
        <v>176</v>
      </c>
      <c r="C78" s="74">
        <f>SUM(C79:C86)</f>
        <v>578832234.33</v>
      </c>
      <c r="D78" s="74">
        <f>SUM(D79:D86)</f>
        <v>0</v>
      </c>
      <c r="E78" s="74">
        <f>SUM(E79:E86)</f>
        <v>0</v>
      </c>
      <c r="F78" s="104">
        <f t="shared" si="3"/>
        <v>578832234.33</v>
      </c>
    </row>
    <row r="79" spans="1:6" s="78" customFormat="1" ht="15" hidden="1">
      <c r="A79" s="107"/>
      <c r="B79" s="100" t="s">
        <v>177</v>
      </c>
      <c r="C79" s="80"/>
      <c r="D79" s="80"/>
      <c r="E79" s="80"/>
      <c r="F79" s="102">
        <f t="shared" si="3"/>
        <v>0</v>
      </c>
    </row>
    <row r="80" spans="1:6" s="78" customFormat="1" ht="15" hidden="1">
      <c r="A80" s="107"/>
      <c r="B80" s="100" t="s">
        <v>178</v>
      </c>
      <c r="C80" s="80"/>
      <c r="D80" s="80"/>
      <c r="E80" s="80"/>
      <c r="F80" s="102">
        <f t="shared" si="3"/>
        <v>0</v>
      </c>
    </row>
    <row r="81" spans="1:6" s="78" customFormat="1" ht="15" hidden="1">
      <c r="A81" s="107"/>
      <c r="B81" s="100" t="s">
        <v>179</v>
      </c>
      <c r="C81" s="80"/>
      <c r="D81" s="80"/>
      <c r="E81" s="80"/>
      <c r="F81" s="102">
        <f t="shared" si="3"/>
        <v>0</v>
      </c>
    </row>
    <row r="82" spans="1:6" s="78" customFormat="1" ht="15">
      <c r="A82" s="107"/>
      <c r="B82" s="100" t="s">
        <v>223</v>
      </c>
      <c r="C82" s="80">
        <v>573871336.33</v>
      </c>
      <c r="D82" s="80"/>
      <c r="E82" s="80"/>
      <c r="F82" s="102">
        <f t="shared" si="3"/>
        <v>573871336.33</v>
      </c>
    </row>
    <row r="83" spans="1:6" s="78" customFormat="1" ht="15">
      <c r="A83" s="107"/>
      <c r="B83" s="100" t="s">
        <v>180</v>
      </c>
      <c r="C83" s="80">
        <v>4960898</v>
      </c>
      <c r="D83" s="80"/>
      <c r="E83" s="80"/>
      <c r="F83" s="102">
        <f t="shared" si="3"/>
        <v>4960898</v>
      </c>
    </row>
    <row r="84" spans="1:6" s="78" customFormat="1" ht="15" hidden="1">
      <c r="A84" s="107"/>
      <c r="B84" s="100" t="s">
        <v>181</v>
      </c>
      <c r="C84" s="80"/>
      <c r="D84" s="80"/>
      <c r="E84" s="80"/>
      <c r="F84" s="102">
        <f t="shared" si="3"/>
        <v>0</v>
      </c>
    </row>
    <row r="85" spans="1:6" s="78" customFormat="1" ht="15" hidden="1">
      <c r="A85" s="107"/>
      <c r="B85" s="100" t="s">
        <v>182</v>
      </c>
      <c r="C85" s="80"/>
      <c r="D85" s="80"/>
      <c r="E85" s="80"/>
      <c r="F85" s="102">
        <f t="shared" si="3"/>
        <v>0</v>
      </c>
    </row>
    <row r="86" spans="1:6" s="78" customFormat="1" ht="15" hidden="1">
      <c r="A86" s="107"/>
      <c r="B86" s="100" t="s">
        <v>183</v>
      </c>
      <c r="C86" s="80"/>
      <c r="D86" s="80"/>
      <c r="E86" s="80"/>
      <c r="F86" s="102">
        <f t="shared" si="3"/>
        <v>0</v>
      </c>
    </row>
    <row r="87" spans="1:6" s="78" customFormat="1" ht="15" hidden="1">
      <c r="A87" s="107"/>
      <c r="B87" s="109" t="s">
        <v>184</v>
      </c>
      <c r="C87" s="80"/>
      <c r="D87" s="80"/>
      <c r="E87" s="80"/>
      <c r="F87" s="102">
        <f>SUM(C87:E87)</f>
        <v>0</v>
      </c>
    </row>
    <row r="88" spans="1:6" s="78" customFormat="1" ht="15">
      <c r="A88" s="107"/>
      <c r="B88" s="109" t="s">
        <v>185</v>
      </c>
      <c r="C88" s="80">
        <v>0</v>
      </c>
      <c r="D88" s="80">
        <v>0</v>
      </c>
      <c r="E88" s="80"/>
      <c r="F88" s="102">
        <f>SUM(C88:E88)</f>
        <v>0</v>
      </c>
    </row>
    <row r="89" spans="1:6" s="78" customFormat="1" ht="15">
      <c r="A89" s="107"/>
      <c r="B89" s="109" t="s">
        <v>186</v>
      </c>
      <c r="C89" s="80">
        <v>0</v>
      </c>
      <c r="D89" s="80">
        <v>0</v>
      </c>
      <c r="E89" s="80"/>
      <c r="F89" s="101">
        <f>SUM(C89:E89)</f>
        <v>0</v>
      </c>
    </row>
    <row r="90" spans="1:6" ht="15.75" customHeight="1" thickBot="1">
      <c r="A90" s="110" t="s">
        <v>187</v>
      </c>
      <c r="B90" s="111" t="s">
        <v>188</v>
      </c>
      <c r="C90" s="112">
        <f>+C44-C67+C88-C89</f>
        <v>-1003733926.29</v>
      </c>
      <c r="D90" s="112">
        <f>+D44-D67+D88-D89</f>
        <v>-8046911.969999969</v>
      </c>
      <c r="E90" s="112">
        <f>+E44-E67+E88-E89</f>
        <v>1447790009.91</v>
      </c>
      <c r="F90" s="113">
        <f>SUM(C90:E90)</f>
        <v>436009171.6500001</v>
      </c>
    </row>
    <row r="91" spans="1:6" ht="6.75" customHeight="1" hidden="1">
      <c r="A91" s="69"/>
      <c r="B91" s="75"/>
      <c r="C91" s="74"/>
      <c r="D91" s="74"/>
      <c r="E91" s="74"/>
      <c r="F91" s="74"/>
    </row>
    <row r="92" spans="1:6" ht="15.75" hidden="1" thickTop="1">
      <c r="A92" s="69" t="s">
        <v>189</v>
      </c>
      <c r="B92" s="75" t="s">
        <v>190</v>
      </c>
      <c r="C92" s="74"/>
      <c r="D92" s="74"/>
      <c r="E92" s="74"/>
      <c r="F92" s="74"/>
    </row>
    <row r="93" spans="1:6" ht="16.5" hidden="1" thickBot="1" thickTop="1">
      <c r="A93" s="69"/>
      <c r="B93" s="75" t="s">
        <v>191</v>
      </c>
      <c r="C93" s="76">
        <f>C43+C90</f>
        <v>0</v>
      </c>
      <c r="D93" s="76">
        <f>D43+D90</f>
        <v>5.960464477539063E-08</v>
      </c>
      <c r="E93" s="76">
        <f>E43+E90</f>
        <v>0</v>
      </c>
      <c r="F93" s="76">
        <f>SUM(C93:E93)</f>
        <v>5.960464477539063E-08</v>
      </c>
    </row>
    <row r="94" spans="1:6" ht="15.75" thickTop="1">
      <c r="A94" s="69"/>
      <c r="B94" s="75"/>
      <c r="C94" s="77"/>
      <c r="D94" s="77"/>
      <c r="E94" s="77"/>
      <c r="F94" s="77"/>
    </row>
    <row r="95" spans="1:6" ht="39.75" customHeight="1">
      <c r="A95" s="124" t="s">
        <v>57</v>
      </c>
      <c r="B95" s="124"/>
      <c r="C95" s="124"/>
      <c r="D95" s="124"/>
      <c r="E95" s="124"/>
      <c r="F95" s="124"/>
    </row>
    <row r="96" spans="1:6" ht="15">
      <c r="A96" s="115"/>
      <c r="B96" s="115"/>
      <c r="C96" s="115"/>
      <c r="D96" s="115"/>
      <c r="E96" s="115"/>
      <c r="F96" s="115"/>
    </row>
    <row r="97" ht="15">
      <c r="A97" t="s">
        <v>196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2017-06-01T15:37:42Z</dcterms:modified>
  <cp:category/>
  <cp:version/>
  <cp:contentType/>
  <cp:contentStatus/>
</cp:coreProperties>
</file>